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6888b9f553647ce3/Documents/_BARR_SA/Oficjalne_z_chmury/strona_www/Podmiana_20241002/OZE_w_gospodarce/zestaw/"/>
    </mc:Choice>
  </mc:AlternateContent>
  <xr:revisionPtr revIDLastSave="20" documentId="11_4C87B6028F8D3D788DDB0D1CFD2A47DE741A6D08" xr6:coauthVersionLast="47" xr6:coauthVersionMax="47" xr10:uidLastSave="{9FD3DA7B-BA58-4877-B58B-800846AAB575}"/>
  <bookViews>
    <workbookView xWindow="28680" yWindow="-120" windowWidth="29040" windowHeight="164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_xlnm.Print_Titles" localSheetId="1">Efektywnosc!$1:$1</definedName>
    <definedName name="_xlnm.Print_Titles" localSheetId="0">Parametry!$1:$1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0" i="2" l="1"/>
  <c r="G20" i="1" l="1"/>
  <c r="H20" i="1"/>
  <c r="H19" i="1"/>
  <c r="G19" i="1"/>
  <c r="G13" i="1" l="1"/>
  <c r="F39" i="1"/>
  <c r="F53" i="1" s="1"/>
  <c r="G25" i="1"/>
  <c r="G39" i="1" s="1"/>
  <c r="G53" i="1" s="1"/>
  <c r="H25" i="1"/>
  <c r="H39" i="1" s="1"/>
  <c r="H53" i="1" s="1"/>
  <c r="F25" i="1"/>
  <c r="G21" i="1"/>
  <c r="H21" i="1"/>
  <c r="H13" i="1"/>
  <c r="T55" i="1" l="1"/>
  <c r="U55" i="1"/>
  <c r="T28" i="1"/>
  <c r="T42" i="1" s="1"/>
  <c r="U28" i="1"/>
  <c r="U42" i="1" s="1"/>
  <c r="D15" i="2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D24" i="2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<sst xmlns="http://schemas.openxmlformats.org/spreadsheetml/2006/main" count="212" uniqueCount="120">
  <si>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</si>
  <si>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</si>
  <si>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</si>
  <si>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</si>
  <si>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</si>
  <si>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</si>
  <si>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</si>
  <si>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</si>
  <si>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</si>
  <si>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</si>
  <si>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</si>
  <si>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</si>
  <si>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</si>
  <si>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</si>
  <si>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</si>
  <si>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</si>
  <si>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</si>
  <si>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</si>
  <si>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</si>
  <si>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</si>
  <si>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</si>
  <si>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</si>
  <si>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</si>
  <si>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</si>
  <si>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</si>
  <si>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</si>
  <si>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</si>
  <si>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</si>
  <si>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</si>
  <si>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</si>
  <si>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</si>
  <si>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</si>
  <si>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</si>
  <si>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</si>
  <si>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</si>
  <si>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</si>
  <si>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</si>
  <si>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</si>
  <si>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</si>
  <si>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</si>
  <si>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</si>
  <si>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</si>
  <si>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</si>
  <si>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</si>
  <si>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</si>
  <si>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</si>
  <si>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</si>
  <si>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</si>
  <si>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</si>
  <si>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</si>
  <si>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</si>
  <si>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</si>
  <si>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</si>
  <si>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</si>
  <si>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</si>
  <si>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</si>
  <si>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</si>
  <si>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</si>
  <si>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</si>
  <si>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</si>
  <si>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</si>
  <si>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</si>
  <si>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</si>
  <si>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</si>
  <si>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</si>
  <si>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</si>
  <si>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</si>
  <si>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</si>
  <si>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</si>
  <si>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</si>
  <si>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Załącznik do Analizy wykonalności przedsięwzięcia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</si>
  <si>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</si>
  <si>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</si>
  <si>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</si>
  <si>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</si>
  <si>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</si>
  <si>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</si>
  <si>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</si>
  <si>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</si>
  <si>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W tabeli sa tylko dane  przykładowe</t>
  </si>
  <si>
    <t>dane do wstawienia dla danego Projektu zaznaczone są na żółto.</t>
  </si>
  <si>
    <t>dotacja</t>
  </si>
  <si>
    <t>w tym nakłady kwalifikowane na magazyn energii/ciepła</t>
  </si>
  <si>
    <t>Numer Wniosku (wypełnia PF) …………………………………..</t>
  </si>
  <si>
    <t>dla projektu OZE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</si>
  <si>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</si>
  <si>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</si>
  <si>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</si>
  <si>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</si>
  <si>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</si>
  <si>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</si>
  <si>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</si>
  <si>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</si>
  <si>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</si>
  <si>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</si>
  <si>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</si>
  <si>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</si>
  <si>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</si>
  <si>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</si>
  <si>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</si>
  <si>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</si>
  <si>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</si>
  <si>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</si>
  <si>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</si>
  <si>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</si>
  <si>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</si>
  <si>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</si>
  <si>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</si>
  <si>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</si>
  <si>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</si>
  <si>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</si>
  <si>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</si>
  <si>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</si>
  <si>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</si>
  <si>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</si>
  <si>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</si>
  <si>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</si>
  <si>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</si>
  <si>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Wybrane wskaźniki emisji CO2 (2024 r.)</t>
  </si>
  <si>
    <t>na jednostkę paliwa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</si>
</sst>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</numFmts>
  <fonts count="24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1" fillId="0" borderId="0"/>
  </cellStyleXfs>
  <cellXfs count="13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2" fillId="0" borderId="0" xfId="0" applyFont="1"/>
    <xf numFmtId="0" fontId="23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 vertical="center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8.xml"/><Relationship Id="rId34" Type="http://schemas.openxmlformats.org/officeDocument/2006/relationships/sheetMetadata" Target="metadata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38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37" Type="http://schemas.microsoft.com/office/2017/06/relationships/rdRichValueStructure" Target="richData/rdrichvaluestructure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microsoft.com/office/2017/06/relationships/rdRichValue" Target="richData/rdrichvalue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microsoft.com/office/2022/10/relationships/richValueRel" Target="richData/richValueRel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wa/archiwum/Krakow/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A_biezace/bioenergia/lebork_szkola/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JMikulow/Moje%20dokumenty/nowa%20perspektywa/Procedury/wniosek%20o%20dofinansowanie/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wum/AW-Audyty/Skr&#243;cone/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/Pulpit/Archiwum/AW-Audyty/Skr&#243;cone/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>
      <selection activeCell="E2" sqref="E2"/>
    </sheetView>
  </sheetViews>
  <sheetFormatPr defaultRowHeight="14.4" x14ac:dyDescent="0.3"/>
  <cols>
    <col min="1" max="1" width="3" customWidth="1"/>
    <col min="2" max="2" width="9.88671875" customWidth="1"/>
    <col min="3" max="3" width="8.5546875" customWidth="1"/>
    <col min="4" max="4" width="9.33203125" customWidth="1"/>
    <col min="5" max="5" width="51.109375" customWidth="1"/>
  </cols>
  <sheetData>
    <row r="1" spans="1:5" ht="31.8" customHeight="1" x14ac:dyDescent="0.3">
      <c r="A1" s="134" t="e" vm="1">
        <v>#VALUE!</v>
      </c>
      <c r="B1" s="134"/>
      <c r="C1" s="134"/>
      <c r="D1" s="134"/>
      <c r="E1" s="134"/>
    </row>
    <row r="2" spans="1:5" x14ac:dyDescent="0.3">
      <c r="B2" t="s">
        <v>83</v>
      </c>
    </row>
    <row r="4" spans="1:5" ht="19.5" customHeight="1" x14ac:dyDescent="0.3">
      <c r="B4" s="126" t="s">
        <v>70</v>
      </c>
      <c r="C4" s="126"/>
      <c r="D4" s="126"/>
      <c r="E4" s="126"/>
    </row>
    <row r="5" spans="1:5" ht="17.25" customHeight="1" x14ac:dyDescent="0.3">
      <c r="B5" s="126" t="s">
        <v>84</v>
      </c>
      <c r="C5" s="126"/>
      <c r="D5" s="126"/>
      <c r="E5" s="126"/>
    </row>
    <row r="6" spans="1:5" x14ac:dyDescent="0.3">
      <c r="B6" s="106"/>
      <c r="C6" s="106"/>
      <c r="D6" s="106"/>
      <c r="E6" s="106"/>
    </row>
    <row r="7" spans="1:5" x14ac:dyDescent="0.3">
      <c r="B7" s="108" t="s">
        <v>71</v>
      </c>
    </row>
    <row r="9" spans="1:5" x14ac:dyDescent="0.3">
      <c r="B9" s="100" t="s">
        <v>60</v>
      </c>
    </row>
    <row r="10" spans="1:5" x14ac:dyDescent="0.3">
      <c r="B10" t="s">
        <v>32</v>
      </c>
    </row>
    <row r="11" spans="1:5" x14ac:dyDescent="0.3">
      <c r="B11" s="94" t="s">
        <v>35</v>
      </c>
      <c r="C11" s="95"/>
      <c r="D11" s="113">
        <v>2024</v>
      </c>
      <c r="E11" s="95" t="s">
        <v>33</v>
      </c>
    </row>
    <row r="12" spans="1:5" x14ac:dyDescent="0.3">
      <c r="B12" s="94" t="s">
        <v>65</v>
      </c>
      <c r="C12" s="94" t="s">
        <v>31</v>
      </c>
      <c r="D12" s="113">
        <v>15</v>
      </c>
      <c r="E12" s="95" t="s">
        <v>66</v>
      </c>
    </row>
    <row r="13" spans="1:5" x14ac:dyDescent="0.3">
      <c r="B13" s="94" t="s">
        <v>63</v>
      </c>
      <c r="C13" s="94" t="s">
        <v>8</v>
      </c>
      <c r="D13" s="114">
        <v>500000</v>
      </c>
      <c r="E13" s="95" t="s">
        <v>61</v>
      </c>
    </row>
    <row r="14" spans="1:5" x14ac:dyDescent="0.3">
      <c r="B14" s="94" t="s">
        <v>64</v>
      </c>
      <c r="C14" s="94" t="s">
        <v>8</v>
      </c>
      <c r="D14" s="114">
        <v>10000</v>
      </c>
      <c r="E14" s="95" t="s">
        <v>62</v>
      </c>
    </row>
    <row r="15" spans="1:5" x14ac:dyDescent="0.3">
      <c r="B15" s="94" t="s">
        <v>34</v>
      </c>
      <c r="C15" s="94" t="s">
        <v>8</v>
      </c>
      <c r="D15" s="96">
        <f>SUM(D13:D14)</f>
        <v>510000</v>
      </c>
      <c r="E15" s="95" t="s">
        <v>54</v>
      </c>
    </row>
    <row r="16" spans="1:5" x14ac:dyDescent="0.3">
      <c r="B16" s="94" t="s">
        <v>81</v>
      </c>
      <c r="C16" s="94" t="s">
        <v>8</v>
      </c>
      <c r="D16" s="96"/>
      <c r="E16" s="95" t="s">
        <v>82</v>
      </c>
    </row>
    <row r="17" spans="2:5" x14ac:dyDescent="0.3">
      <c r="B17" s="94" t="s">
        <v>38</v>
      </c>
      <c r="C17" s="94" t="s">
        <v>36</v>
      </c>
      <c r="D17" s="114">
        <v>100000</v>
      </c>
      <c r="E17" s="95" t="s">
        <v>37</v>
      </c>
    </row>
    <row r="18" spans="2:5" x14ac:dyDescent="0.3">
      <c r="B18" s="94" t="s">
        <v>72</v>
      </c>
      <c r="C18" s="94" t="s">
        <v>36</v>
      </c>
      <c r="D18" s="114">
        <v>50000</v>
      </c>
      <c r="E18" s="95" t="s">
        <v>39</v>
      </c>
    </row>
    <row r="19" spans="2:5" x14ac:dyDescent="0.3">
      <c r="B19" s="94" t="s">
        <v>40</v>
      </c>
      <c r="C19" s="94" t="s">
        <v>36</v>
      </c>
      <c r="D19" s="114">
        <v>20000</v>
      </c>
      <c r="E19" s="95" t="s">
        <v>41</v>
      </c>
    </row>
    <row r="20" spans="2:5" x14ac:dyDescent="0.3">
      <c r="B20" s="109" t="s">
        <v>75</v>
      </c>
      <c r="C20" s="94" t="s">
        <v>36</v>
      </c>
      <c r="D20" s="96">
        <f>D17-D18+D19</f>
        <v>70000</v>
      </c>
      <c r="E20" s="110" t="s">
        <v>77</v>
      </c>
    </row>
    <row r="21" spans="2:5" x14ac:dyDescent="0.3">
      <c r="B21" s="97"/>
      <c r="C21" s="94" t="s">
        <v>9</v>
      </c>
      <c r="D21" s="103">
        <v>0.04</v>
      </c>
      <c r="E21" s="95" t="s">
        <v>43</v>
      </c>
    </row>
    <row r="22" spans="2:5" x14ac:dyDescent="0.3">
      <c r="B22" s="101"/>
      <c r="C22" s="92"/>
      <c r="D22" s="102"/>
    </row>
    <row r="23" spans="2:5" x14ac:dyDescent="0.3">
      <c r="B23" s="100" t="s">
        <v>58</v>
      </c>
    </row>
    <row r="24" spans="2:5" x14ac:dyDescent="0.3">
      <c r="B24" s="94" t="s">
        <v>30</v>
      </c>
      <c r="C24" s="94" t="s">
        <v>31</v>
      </c>
      <c r="D24" s="104">
        <f>IF(D20=0,"bd",D15/D20)</f>
        <v>7.2857142857142856</v>
      </c>
      <c r="E24" s="95" t="s">
        <v>76</v>
      </c>
    </row>
    <row r="25" spans="2:5" x14ac:dyDescent="0.3">
      <c r="B25" s="94" t="s">
        <v>42</v>
      </c>
      <c r="C25" s="94" t="s">
        <v>8</v>
      </c>
      <c r="D25" s="96">
        <f>Efektywnosc!E59</f>
        <v>238353.00024208508</v>
      </c>
      <c r="E25" s="95" t="s">
        <v>67</v>
      </c>
    </row>
    <row r="26" spans="2:5" x14ac:dyDescent="0.3">
      <c r="B26" s="94" t="s">
        <v>29</v>
      </c>
      <c r="C26" s="94" t="s">
        <v>9</v>
      </c>
      <c r="D26" s="98">
        <f>Efektywnosc!E60</f>
        <v>0.1076356616856049</v>
      </c>
      <c r="E26" s="95" t="s">
        <v>44</v>
      </c>
    </row>
    <row r="27" spans="2:5" x14ac:dyDescent="0.3">
      <c r="B27" s="92"/>
      <c r="C27" s="92"/>
      <c r="D27" s="93"/>
    </row>
    <row r="28" spans="2:5" x14ac:dyDescent="0.3">
      <c r="B28" s="115" t="s">
        <v>78</v>
      </c>
      <c r="C28" s="92"/>
      <c r="D28" s="93"/>
    </row>
    <row r="29" spans="2:5" x14ac:dyDescent="0.3">
      <c r="B29" s="119" t="s">
        <v>80</v>
      </c>
      <c r="C29" s="115"/>
      <c r="D29" s="117"/>
      <c r="E29" s="118"/>
    </row>
    <row r="30" spans="2:5" x14ac:dyDescent="0.3">
      <c r="B30" s="116" t="s">
        <v>79</v>
      </c>
      <c r="C30" s="115"/>
      <c r="D30" s="117"/>
      <c r="E30" s="118"/>
    </row>
    <row r="31" spans="2:5" x14ac:dyDescent="0.3">
      <c r="B31" s="92"/>
      <c r="C31" s="92"/>
      <c r="D31" s="93"/>
    </row>
    <row r="32" spans="2:5" x14ac:dyDescent="0.3">
      <c r="B32" s="92"/>
      <c r="C32" s="92"/>
    </row>
    <row r="33" spans="2:5" ht="15.6" x14ac:dyDescent="0.3">
      <c r="B33" s="123" t="s">
        <v>95</v>
      </c>
      <c r="C33" s="124"/>
      <c r="D33" s="124"/>
      <c r="E33" s="124"/>
    </row>
    <row r="34" spans="2:5" x14ac:dyDescent="0.3">
      <c r="B34" s="100"/>
      <c r="C34" s="124"/>
      <c r="D34" s="124"/>
      <c r="E34" s="124"/>
    </row>
    <row r="35" spans="2:5" x14ac:dyDescent="0.3">
      <c r="B35" s="100" t="s">
        <v>96</v>
      </c>
      <c r="C35" s="124"/>
      <c r="D35" s="124"/>
      <c r="E35" s="124"/>
    </row>
    <row r="36" spans="2:5" x14ac:dyDescent="0.3">
      <c r="B36" s="100" t="s">
        <v>115</v>
      </c>
    </row>
    <row r="37" spans="2:5" x14ac:dyDescent="0.3">
      <c r="B37" s="94" t="s">
        <v>97</v>
      </c>
      <c r="C37" s="94" t="s">
        <v>98</v>
      </c>
      <c r="D37" s="95"/>
      <c r="E37" s="95" t="s">
        <v>116</v>
      </c>
    </row>
    <row r="38" spans="2:5" x14ac:dyDescent="0.3">
      <c r="B38" s="94" t="s">
        <v>99</v>
      </c>
      <c r="C38" s="94" t="s">
        <v>93</v>
      </c>
      <c r="D38" s="95"/>
      <c r="E38" s="95" t="s">
        <v>100</v>
      </c>
    </row>
    <row r="39" spans="2:5" x14ac:dyDescent="0.3">
      <c r="B39" s="94" t="s">
        <v>101</v>
      </c>
      <c r="C39" s="94" t="s">
        <v>102</v>
      </c>
      <c r="D39" s="95"/>
      <c r="E39" s="95" t="s">
        <v>103</v>
      </c>
    </row>
    <row r="40" spans="2:5" x14ac:dyDescent="0.3">
      <c r="B40" s="94" t="s">
        <v>104</v>
      </c>
      <c r="C40" s="94" t="s">
        <v>102</v>
      </c>
      <c r="D40" s="95"/>
      <c r="E40" s="95" t="s">
        <v>105</v>
      </c>
    </row>
    <row r="41" spans="2:5" x14ac:dyDescent="0.3">
      <c r="B41" s="92"/>
      <c r="C41" s="92"/>
    </row>
    <row r="42" spans="2:5" x14ac:dyDescent="0.3">
      <c r="B42" s="100" t="s">
        <v>106</v>
      </c>
    </row>
    <row r="43" spans="2:5" x14ac:dyDescent="0.3">
      <c r="B43" s="94" t="s">
        <v>107</v>
      </c>
      <c r="C43" s="94" t="s">
        <v>102</v>
      </c>
      <c r="D43" s="95"/>
      <c r="E43" s="95" t="s">
        <v>108</v>
      </c>
    </row>
    <row r="44" spans="2:5" x14ac:dyDescent="0.3">
      <c r="B44" s="94" t="s">
        <v>109</v>
      </c>
      <c r="C44" s="92" t="s">
        <v>88</v>
      </c>
      <c r="D44" s="95"/>
      <c r="E44" s="95" t="s">
        <v>100</v>
      </c>
    </row>
    <row r="45" spans="2:5" x14ac:dyDescent="0.3">
      <c r="B45" s="94" t="s">
        <v>101</v>
      </c>
      <c r="C45" s="94" t="s">
        <v>102</v>
      </c>
      <c r="D45" s="95"/>
      <c r="E45" s="95" t="s">
        <v>103</v>
      </c>
    </row>
    <row r="46" spans="2:5" x14ac:dyDescent="0.3">
      <c r="B46" s="92"/>
      <c r="C46" s="92"/>
    </row>
    <row r="47" spans="2:5" x14ac:dyDescent="0.3">
      <c r="B47" s="125" t="s">
        <v>110</v>
      </c>
      <c r="C47" s="92"/>
      <c r="D47" s="92"/>
    </row>
    <row r="48" spans="2:5" x14ac:dyDescent="0.3">
      <c r="B48" s="94" t="s">
        <v>97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3">
      <c r="B49" s="94" t="s">
        <v>99</v>
      </c>
      <c r="C49" s="94" t="s">
        <v>93</v>
      </c>
      <c r="D49" s="94">
        <f>'Wskazniki emisji'!C10/1000</f>
        <v>0.68500000000000005</v>
      </c>
      <c r="E49" s="95" t="s">
        <v>100</v>
      </c>
    </row>
    <row r="50" spans="2:5" x14ac:dyDescent="0.3">
      <c r="B50" s="94" t="s">
        <v>111</v>
      </c>
      <c r="C50" s="94" t="s">
        <v>102</v>
      </c>
      <c r="D50" s="94"/>
      <c r="E50" s="95" t="s">
        <v>112</v>
      </c>
    </row>
    <row r="51" spans="2:5" x14ac:dyDescent="0.3">
      <c r="B51" s="94" t="s">
        <v>104</v>
      </c>
      <c r="C51" s="94" t="s">
        <v>102</v>
      </c>
      <c r="D51" s="94"/>
      <c r="E51" s="95" t="s">
        <v>113</v>
      </c>
    </row>
    <row r="52" spans="2:5" x14ac:dyDescent="0.3">
      <c r="B52" s="125" t="s">
        <v>114</v>
      </c>
      <c r="C52" s="92"/>
      <c r="D52" s="92"/>
    </row>
    <row r="53" spans="2:5" x14ac:dyDescent="0.3">
      <c r="B53" s="94" t="s">
        <v>104</v>
      </c>
      <c r="C53" s="94" t="s">
        <v>102</v>
      </c>
      <c r="D53" s="94"/>
      <c r="E53" s="95" t="s">
        <v>105</v>
      </c>
    </row>
    <row r="54" spans="2:5" x14ac:dyDescent="0.3">
      <c r="B54" s="124"/>
      <c r="C54" s="124"/>
      <c r="D54" s="124"/>
      <c r="E54" s="124"/>
    </row>
    <row r="55" spans="2:5" ht="30.75" customHeight="1" x14ac:dyDescent="0.3">
      <c r="B55" s="127" t="s">
        <v>117</v>
      </c>
      <c r="C55" s="127"/>
      <c r="D55" s="127"/>
      <c r="E55" s="127"/>
    </row>
    <row r="56" spans="2:5" x14ac:dyDescent="0.3">
      <c r="B56" s="94" t="s">
        <v>104</v>
      </c>
      <c r="C56" s="94" t="s">
        <v>102</v>
      </c>
      <c r="D56" s="95"/>
      <c r="E56" s="95" t="s">
        <v>113</v>
      </c>
    </row>
  </sheetData>
  <mergeCells count="4">
    <mergeCell ref="B4:E4"/>
    <mergeCell ref="B5:E5"/>
    <mergeCell ref="B55:E55"/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ignoredErrors>
    <ignoredError sqref="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zoomScaleNormal="100" workbookViewId="0"/>
  </sheetViews>
  <sheetFormatPr defaultColWidth="10.33203125" defaultRowHeight="10.199999999999999" x14ac:dyDescent="0.3"/>
  <cols>
    <col min="1" max="1" width="2.5546875" style="2" customWidth="1"/>
    <col min="2" max="2" width="4.33203125" style="1" customWidth="1"/>
    <col min="3" max="3" width="42.33203125" style="4" customWidth="1"/>
    <col min="4" max="4" width="7.33203125" style="1" customWidth="1"/>
    <col min="5" max="5" width="8.5546875" style="2" customWidth="1"/>
    <col min="6" max="21" width="6.6640625" style="2" customWidth="1"/>
    <col min="22" max="22" width="7.5546875" style="2" customWidth="1"/>
    <col min="23" max="16384" width="10.33203125" style="2"/>
  </cols>
  <sheetData>
    <row r="1" spans="2:21" ht="57.6" customHeight="1" x14ac:dyDescent="0.3">
      <c r="B1" s="135" t="e" vm="1">
        <v>#VALUE!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2:21" ht="15" customHeight="1" x14ac:dyDescent="0.3">
      <c r="C2" s="107" t="s">
        <v>68</v>
      </c>
    </row>
    <row r="3" spans="2:21" ht="15.6" x14ac:dyDescent="0.3">
      <c r="B3" s="3"/>
      <c r="C3" s="5" t="s">
        <v>0</v>
      </c>
    </row>
    <row r="4" spans="2:21" ht="11.25" customHeight="1" x14ac:dyDescent="0.3">
      <c r="B4" s="3"/>
    </row>
    <row r="5" spans="2:21" ht="12" x14ac:dyDescent="0.3">
      <c r="B5" s="128" t="s">
        <v>1</v>
      </c>
      <c r="C5" s="129"/>
      <c r="D5" s="129"/>
      <c r="E5" s="12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3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2024</v>
      </c>
      <c r="G6" s="10">
        <f t="shared" ref="G6:S6" si="0">F6+1</f>
        <v>2025</v>
      </c>
      <c r="H6" s="10">
        <f t="shared" si="0"/>
        <v>2026</v>
      </c>
      <c r="I6" s="10">
        <f>H6+1</f>
        <v>2027</v>
      </c>
      <c r="J6" s="10">
        <f t="shared" si="0"/>
        <v>2028</v>
      </c>
      <c r="K6" s="10">
        <f t="shared" si="0"/>
        <v>2029</v>
      </c>
      <c r="L6" s="10">
        <f t="shared" si="0"/>
        <v>2030</v>
      </c>
      <c r="M6" s="10">
        <f t="shared" si="0"/>
        <v>2031</v>
      </c>
      <c r="N6" s="10">
        <f t="shared" si="0"/>
        <v>2032</v>
      </c>
      <c r="O6" s="10">
        <f t="shared" si="0"/>
        <v>2033</v>
      </c>
      <c r="P6" s="10">
        <f t="shared" si="0"/>
        <v>2034</v>
      </c>
      <c r="Q6" s="10">
        <f t="shared" si="0"/>
        <v>2035</v>
      </c>
      <c r="R6" s="10">
        <f t="shared" si="0"/>
        <v>2036</v>
      </c>
      <c r="S6" s="10">
        <f t="shared" si="0"/>
        <v>2037</v>
      </c>
      <c r="T6" s="10">
        <f t="shared" ref="T6" si="1">S6+1</f>
        <v>2038</v>
      </c>
      <c r="U6" s="10">
        <f t="shared" ref="U6" si="2">T6+1</f>
        <v>2039</v>
      </c>
    </row>
    <row r="7" spans="2:21" ht="14.1" customHeight="1" x14ac:dyDescent="0.3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3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3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3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3">
      <c r="B11" s="11">
        <v>5</v>
      </c>
      <c r="C11" s="16" t="s">
        <v>48</v>
      </c>
      <c r="D11" s="17" t="s">
        <v>8</v>
      </c>
      <c r="E11" s="18">
        <f>SUM(F11:M11)</f>
        <v>500000</v>
      </c>
      <c r="F11" s="18">
        <f>Parametry!D13</f>
        <v>500000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3">
      <c r="B12" s="11">
        <v>6</v>
      </c>
      <c r="C12" s="16" t="s">
        <v>49</v>
      </c>
      <c r="D12" s="17"/>
      <c r="E12" s="18">
        <f>SUM(F12:M12)</f>
        <v>10000</v>
      </c>
      <c r="F12" s="18">
        <f>Parametry!D14</f>
        <v>10000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3">
      <c r="B13" s="11">
        <v>7</v>
      </c>
      <c r="C13" s="12" t="s">
        <v>45</v>
      </c>
      <c r="D13" s="17" t="s">
        <v>8</v>
      </c>
      <c r="E13" s="18">
        <f>SUM(F13:M13)</f>
        <v>510000</v>
      </c>
      <c r="F13" s="20">
        <f>SUM(F9:F12)</f>
        <v>510000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3">
      <c r="B14" s="11">
        <v>8</v>
      </c>
      <c r="C14" s="12" t="s">
        <v>50</v>
      </c>
      <c r="D14" s="17" t="s">
        <v>8</v>
      </c>
      <c r="E14" s="56">
        <f>E11+E9</f>
        <v>500000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3">
      <c r="B15" s="11">
        <v>9</v>
      </c>
      <c r="C15" s="12" t="s">
        <v>51</v>
      </c>
      <c r="D15" s="17" t="s">
        <v>8</v>
      </c>
      <c r="E15" s="20">
        <f>E12</f>
        <v>10000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3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3">
      <c r="B17" s="128" t="s">
        <v>10</v>
      </c>
      <c r="C17" s="129"/>
      <c r="D17" s="129"/>
      <c r="E17" s="12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3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2024</v>
      </c>
      <c r="G18" s="10">
        <f>G6</f>
        <v>2025</v>
      </c>
      <c r="H18" s="10">
        <f>H6</f>
        <v>2026</v>
      </c>
      <c r="I18" s="10">
        <f>I6</f>
        <v>2027</v>
      </c>
      <c r="J18" s="10">
        <f t="shared" ref="J18:S18" si="4">I18+1</f>
        <v>2028</v>
      </c>
      <c r="K18" s="10">
        <f t="shared" si="4"/>
        <v>2029</v>
      </c>
      <c r="L18" s="10">
        <f t="shared" si="4"/>
        <v>2030</v>
      </c>
      <c r="M18" s="10">
        <f t="shared" si="4"/>
        <v>2031</v>
      </c>
      <c r="N18" s="10">
        <f t="shared" si="4"/>
        <v>2032</v>
      </c>
      <c r="O18" s="10">
        <f t="shared" si="4"/>
        <v>2033</v>
      </c>
      <c r="P18" s="10">
        <f t="shared" si="4"/>
        <v>2034</v>
      </c>
      <c r="Q18" s="10">
        <f t="shared" si="4"/>
        <v>2035</v>
      </c>
      <c r="R18" s="10">
        <f t="shared" si="4"/>
        <v>2036</v>
      </c>
      <c r="S18" s="10">
        <f t="shared" si="4"/>
        <v>2037</v>
      </c>
      <c r="T18" s="10">
        <f t="shared" ref="T18" si="5">S18+1</f>
        <v>2038</v>
      </c>
      <c r="U18" s="10">
        <f t="shared" ref="U18" si="6">T18+1</f>
        <v>2039</v>
      </c>
    </row>
    <row r="19" spans="2:21" ht="14.1" customHeight="1" x14ac:dyDescent="0.3">
      <c r="B19" s="11">
        <v>1</v>
      </c>
      <c r="C19" s="12" t="s">
        <v>52</v>
      </c>
      <c r="D19" s="17" t="s">
        <v>8</v>
      </c>
      <c r="E19" s="26">
        <f>SUM(F19:G19)</f>
        <v>500000</v>
      </c>
      <c r="F19" s="27">
        <f>SUM(F9+F11)</f>
        <v>500000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3">
      <c r="B20" s="11">
        <v>2</v>
      </c>
      <c r="C20" s="16" t="s">
        <v>53</v>
      </c>
      <c r="D20" s="17" t="s">
        <v>8</v>
      </c>
      <c r="E20" s="27">
        <f>SUM(F20:G20)</f>
        <v>10000</v>
      </c>
      <c r="F20" s="18">
        <f>F10+F12</f>
        <v>10000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3">
      <c r="B21" s="28">
        <v>3</v>
      </c>
      <c r="C21" s="29" t="s">
        <v>54</v>
      </c>
      <c r="D21" s="30" t="s">
        <v>8</v>
      </c>
      <c r="E21" s="26">
        <f>SUM(F21:G21)</f>
        <v>510000</v>
      </c>
      <c r="F21" s="19">
        <f>F20+F19</f>
        <v>510000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3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3">
      <c r="B23" s="130" t="s">
        <v>11</v>
      </c>
      <c r="C23" s="131"/>
      <c r="D23" s="131"/>
      <c r="E23" s="131"/>
      <c r="F23" s="131"/>
      <c r="G23" s="131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3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2024</v>
      </c>
      <c r="G24" s="42">
        <f t="shared" si="9"/>
        <v>2025</v>
      </c>
      <c r="H24" s="42">
        <f t="shared" si="9"/>
        <v>2026</v>
      </c>
      <c r="I24" s="42">
        <f t="shared" si="9"/>
        <v>2027</v>
      </c>
      <c r="J24" s="42">
        <f t="shared" si="9"/>
        <v>2028</v>
      </c>
      <c r="K24" s="42">
        <f t="shared" si="9"/>
        <v>2029</v>
      </c>
      <c r="L24" s="42">
        <f t="shared" si="9"/>
        <v>2030</v>
      </c>
      <c r="M24" s="42">
        <f t="shared" si="9"/>
        <v>2031</v>
      </c>
      <c r="N24" s="42">
        <f t="shared" si="9"/>
        <v>2032</v>
      </c>
      <c r="O24" s="42">
        <f t="shared" si="9"/>
        <v>2033</v>
      </c>
      <c r="P24" s="42">
        <f t="shared" si="9"/>
        <v>2034</v>
      </c>
      <c r="Q24" s="42">
        <f t="shared" si="9"/>
        <v>2035</v>
      </c>
      <c r="R24" s="42">
        <f t="shared" si="9"/>
        <v>2036</v>
      </c>
      <c r="S24" s="42">
        <f t="shared" si="9"/>
        <v>2037</v>
      </c>
      <c r="T24" s="42">
        <f t="shared" ref="T24:U24" si="10">T18</f>
        <v>2038</v>
      </c>
      <c r="U24" s="42">
        <f t="shared" si="10"/>
        <v>2039</v>
      </c>
    </row>
    <row r="25" spans="2:21" s="43" customFormat="1" ht="14.1" customHeight="1" x14ac:dyDescent="0.3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3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3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3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3">
      <c r="B29" s="11">
        <v>5</v>
      </c>
      <c r="C29" s="48" t="s">
        <v>16</v>
      </c>
      <c r="D29" s="11" t="s">
        <v>8</v>
      </c>
      <c r="E29" s="13"/>
      <c r="F29" s="49">
        <f>Parametry!D17</f>
        <v>100000</v>
      </c>
      <c r="G29" s="49">
        <f>F29</f>
        <v>100000</v>
      </c>
      <c r="H29" s="49">
        <f t="shared" ref="H29:S31" si="14">G29</f>
        <v>100000</v>
      </c>
      <c r="I29" s="49">
        <f>H29</f>
        <v>100000</v>
      </c>
      <c r="J29" s="49">
        <f t="shared" si="14"/>
        <v>100000</v>
      </c>
      <c r="K29" s="49">
        <f t="shared" si="14"/>
        <v>100000</v>
      </c>
      <c r="L29" s="49">
        <f t="shared" si="14"/>
        <v>100000</v>
      </c>
      <c r="M29" s="49">
        <f t="shared" si="14"/>
        <v>100000</v>
      </c>
      <c r="N29" s="49">
        <f t="shared" si="14"/>
        <v>100000</v>
      </c>
      <c r="O29" s="49">
        <f t="shared" si="14"/>
        <v>100000</v>
      </c>
      <c r="P29" s="49">
        <f t="shared" si="14"/>
        <v>100000</v>
      </c>
      <c r="Q29" s="49">
        <f t="shared" si="14"/>
        <v>100000</v>
      </c>
      <c r="R29" s="49">
        <f t="shared" si="14"/>
        <v>100000</v>
      </c>
      <c r="S29" s="49">
        <f t="shared" si="14"/>
        <v>100000</v>
      </c>
      <c r="T29" s="49">
        <f t="shared" ref="T29:T31" si="15">S29</f>
        <v>100000</v>
      </c>
      <c r="U29" s="49">
        <f t="shared" ref="U29:U31" si="16">T29</f>
        <v>100000</v>
      </c>
    </row>
    <row r="30" spans="2:21" s="47" customFormat="1" ht="14.1" customHeight="1" x14ac:dyDescent="0.3">
      <c r="B30" s="11">
        <v>6</v>
      </c>
      <c r="C30" s="50" t="s">
        <v>17</v>
      </c>
      <c r="D30" s="11" t="s">
        <v>8</v>
      </c>
      <c r="E30" s="13"/>
      <c r="F30" s="49">
        <f>F29</f>
        <v>100000</v>
      </c>
      <c r="G30" s="49">
        <f>Parametry!D18</f>
        <v>50000</v>
      </c>
      <c r="H30" s="49">
        <f>G30</f>
        <v>50000</v>
      </c>
      <c r="I30" s="49">
        <f t="shared" ref="I30" si="17">H30</f>
        <v>50000</v>
      </c>
      <c r="J30" s="49">
        <f t="shared" si="14"/>
        <v>50000</v>
      </c>
      <c r="K30" s="49">
        <f t="shared" si="14"/>
        <v>50000</v>
      </c>
      <c r="L30" s="49">
        <f t="shared" si="14"/>
        <v>50000</v>
      </c>
      <c r="M30" s="49">
        <f t="shared" si="14"/>
        <v>50000</v>
      </c>
      <c r="N30" s="49">
        <f t="shared" si="14"/>
        <v>50000</v>
      </c>
      <c r="O30" s="49">
        <f t="shared" si="14"/>
        <v>50000</v>
      </c>
      <c r="P30" s="49">
        <f t="shared" si="14"/>
        <v>50000</v>
      </c>
      <c r="Q30" s="49">
        <f t="shared" si="14"/>
        <v>50000</v>
      </c>
      <c r="R30" s="49">
        <f t="shared" si="14"/>
        <v>50000</v>
      </c>
      <c r="S30" s="49">
        <f t="shared" si="14"/>
        <v>50000</v>
      </c>
      <c r="T30" s="49">
        <f t="shared" si="15"/>
        <v>50000</v>
      </c>
      <c r="U30" s="49">
        <f t="shared" si="16"/>
        <v>50000</v>
      </c>
    </row>
    <row r="31" spans="2:21" s="47" customFormat="1" ht="15.75" customHeight="1" x14ac:dyDescent="0.3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20000</v>
      </c>
      <c r="H31" s="49">
        <f>G31</f>
        <v>20000</v>
      </c>
      <c r="I31" s="49">
        <f t="shared" ref="I31" si="18">H31</f>
        <v>20000</v>
      </c>
      <c r="J31" s="49">
        <f t="shared" si="14"/>
        <v>20000</v>
      </c>
      <c r="K31" s="49">
        <f t="shared" si="14"/>
        <v>20000</v>
      </c>
      <c r="L31" s="49">
        <f t="shared" si="14"/>
        <v>20000</v>
      </c>
      <c r="M31" s="49">
        <f t="shared" si="14"/>
        <v>20000</v>
      </c>
      <c r="N31" s="49">
        <f t="shared" si="14"/>
        <v>20000</v>
      </c>
      <c r="O31" s="49">
        <f t="shared" si="14"/>
        <v>20000</v>
      </c>
      <c r="P31" s="49">
        <f t="shared" si="14"/>
        <v>20000</v>
      </c>
      <c r="Q31" s="49">
        <f t="shared" si="14"/>
        <v>20000</v>
      </c>
      <c r="R31" s="49">
        <f t="shared" si="14"/>
        <v>20000</v>
      </c>
      <c r="S31" s="49">
        <f t="shared" si="14"/>
        <v>20000</v>
      </c>
      <c r="T31" s="49">
        <f t="shared" si="15"/>
        <v>20000</v>
      </c>
      <c r="U31" s="49">
        <f t="shared" si="16"/>
        <v>20000</v>
      </c>
    </row>
    <row r="32" spans="2:21" s="47" customFormat="1" ht="14.1" customHeight="1" x14ac:dyDescent="0.3">
      <c r="B32" s="11">
        <v>11</v>
      </c>
      <c r="C32" s="48" t="s">
        <v>73</v>
      </c>
      <c r="D32" s="11" t="s">
        <v>8</v>
      </c>
      <c r="E32" s="13"/>
      <c r="F32" s="49">
        <f>F29-F30+F31</f>
        <v>0</v>
      </c>
      <c r="G32" s="49">
        <f t="shared" ref="G32:S32" si="19">G29-G30+G31</f>
        <v>70000</v>
      </c>
      <c r="H32" s="49">
        <f t="shared" si="19"/>
        <v>70000</v>
      </c>
      <c r="I32" s="49">
        <f t="shared" si="19"/>
        <v>70000</v>
      </c>
      <c r="J32" s="49">
        <f t="shared" si="19"/>
        <v>70000</v>
      </c>
      <c r="K32" s="49">
        <f t="shared" si="19"/>
        <v>70000</v>
      </c>
      <c r="L32" s="49">
        <f t="shared" si="19"/>
        <v>70000</v>
      </c>
      <c r="M32" s="49">
        <f t="shared" si="19"/>
        <v>70000</v>
      </c>
      <c r="N32" s="49">
        <f t="shared" si="19"/>
        <v>70000</v>
      </c>
      <c r="O32" s="49">
        <f t="shared" si="19"/>
        <v>70000</v>
      </c>
      <c r="P32" s="49">
        <f t="shared" si="19"/>
        <v>70000</v>
      </c>
      <c r="Q32" s="49">
        <f t="shared" si="19"/>
        <v>70000</v>
      </c>
      <c r="R32" s="49">
        <f t="shared" si="19"/>
        <v>70000</v>
      </c>
      <c r="S32" s="49">
        <f t="shared" si="19"/>
        <v>70000</v>
      </c>
      <c r="T32" s="49">
        <f t="shared" ref="T32" si="20">T29-T30+T31</f>
        <v>70000</v>
      </c>
      <c r="U32" s="49">
        <f t="shared" ref="U32" si="21">U29-U30+U31</f>
        <v>70000</v>
      </c>
    </row>
    <row r="33" spans="2:21" s="47" customFormat="1" ht="14.1" customHeight="1" x14ac:dyDescent="0.3">
      <c r="B33" s="11">
        <v>12</v>
      </c>
      <c r="C33" s="52" t="s">
        <v>74</v>
      </c>
      <c r="D33" s="17" t="s">
        <v>8</v>
      </c>
      <c r="E33" s="53">
        <f>G32</f>
        <v>70000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3">
      <c r="B34" s="11">
        <v>13</v>
      </c>
      <c r="C34" s="55" t="s">
        <v>54</v>
      </c>
      <c r="D34" s="17" t="s">
        <v>8</v>
      </c>
      <c r="E34" s="56">
        <f>E21</f>
        <v>510000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3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3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3">
      <c r="B37" s="130" t="s">
        <v>19</v>
      </c>
      <c r="C37" s="131"/>
      <c r="D37" s="131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3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2024</v>
      </c>
      <c r="G38" s="64">
        <f>G24</f>
        <v>2025</v>
      </c>
      <c r="H38" s="64">
        <f>H24</f>
        <v>2026</v>
      </c>
      <c r="I38" s="64">
        <f>I24</f>
        <v>2027</v>
      </c>
      <c r="J38" s="64">
        <f t="shared" ref="J38:S38" si="22">I38+1</f>
        <v>2028</v>
      </c>
      <c r="K38" s="64">
        <f t="shared" si="22"/>
        <v>2029</v>
      </c>
      <c r="L38" s="64">
        <f t="shared" si="22"/>
        <v>2030</v>
      </c>
      <c r="M38" s="64">
        <f t="shared" si="22"/>
        <v>2031</v>
      </c>
      <c r="N38" s="64">
        <f t="shared" si="22"/>
        <v>2032</v>
      </c>
      <c r="O38" s="64">
        <f t="shared" si="22"/>
        <v>2033</v>
      </c>
      <c r="P38" s="64">
        <f t="shared" si="22"/>
        <v>2034</v>
      </c>
      <c r="Q38" s="64">
        <f t="shared" si="22"/>
        <v>2035</v>
      </c>
      <c r="R38" s="64">
        <f t="shared" si="22"/>
        <v>2036</v>
      </c>
      <c r="S38" s="64">
        <f t="shared" si="22"/>
        <v>2037</v>
      </c>
      <c r="T38" s="64">
        <f t="shared" ref="T38" si="23">S38+1</f>
        <v>2038</v>
      </c>
      <c r="U38" s="64">
        <f t="shared" ref="U38" si="24">T38+1</f>
        <v>2039</v>
      </c>
    </row>
    <row r="39" spans="2:21" s="43" customFormat="1" ht="15" customHeight="1" x14ac:dyDescent="0.3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3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3">
      <c r="B41" s="65">
        <v>3</v>
      </c>
      <c r="C41" s="66" t="s">
        <v>55</v>
      </c>
      <c r="D41" s="17" t="s">
        <v>8</v>
      </c>
      <c r="E41" s="67">
        <f>SUM(F41:M41)</f>
        <v>510000</v>
      </c>
      <c r="F41" s="68">
        <f>F13</f>
        <v>510000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3">
      <c r="B42" s="65">
        <v>4</v>
      </c>
      <c r="C42" s="48" t="s">
        <v>56</v>
      </c>
      <c r="D42" s="17" t="s">
        <v>8</v>
      </c>
      <c r="E42" s="67">
        <f>SUM(F42:M42)</f>
        <v>510000</v>
      </c>
      <c r="F42" s="70">
        <f t="shared" ref="F42:S42" si="26">F41*F28</f>
        <v>510000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3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100000</v>
      </c>
      <c r="G43" s="70">
        <f t="shared" si="28"/>
        <v>96153.846153846142</v>
      </c>
      <c r="H43" s="70">
        <f t="shared" si="28"/>
        <v>92455.621301775143</v>
      </c>
      <c r="I43" s="70">
        <f t="shared" si="28"/>
        <v>88899.635867091492</v>
      </c>
      <c r="J43" s="70">
        <f t="shared" si="28"/>
        <v>85480.419102972577</v>
      </c>
      <c r="K43" s="70">
        <f t="shared" si="28"/>
        <v>82192.710675935159</v>
      </c>
      <c r="L43" s="70">
        <f t="shared" si="28"/>
        <v>79031.452573014569</v>
      </c>
      <c r="M43" s="70">
        <f t="shared" si="28"/>
        <v>75991.781320206326</v>
      </c>
      <c r="N43" s="70">
        <f t="shared" si="28"/>
        <v>73069.020500198385</v>
      </c>
      <c r="O43" s="70">
        <f t="shared" si="28"/>
        <v>70258.673557883041</v>
      </c>
      <c r="P43" s="70">
        <f t="shared" si="28"/>
        <v>67556.416882579855</v>
      </c>
      <c r="Q43" s="70">
        <f t="shared" si="28"/>
        <v>64958.093156326788</v>
      </c>
      <c r="R43" s="70">
        <f t="shared" si="28"/>
        <v>62459.704958006514</v>
      </c>
      <c r="S43" s="70">
        <f t="shared" si="28"/>
        <v>60057.4086134678</v>
      </c>
      <c r="T43" s="70">
        <f t="shared" ref="T43:U43" si="29">T$28*T29</f>
        <v>57747.508282180585</v>
      </c>
      <c r="U43" s="70">
        <f t="shared" si="29"/>
        <v>55526.450271327478</v>
      </c>
    </row>
    <row r="44" spans="2:21" s="69" customFormat="1" ht="15" customHeight="1" x14ac:dyDescent="0.3">
      <c r="B44" s="65">
        <v>6</v>
      </c>
      <c r="C44" s="50" t="s">
        <v>22</v>
      </c>
      <c r="D44" s="17"/>
      <c r="E44" s="71"/>
      <c r="F44" s="70">
        <f t="shared" ref="F44:S44" si="30">F$28*F30</f>
        <v>100000</v>
      </c>
      <c r="G44" s="70">
        <f t="shared" si="30"/>
        <v>48076.923076923071</v>
      </c>
      <c r="H44" s="70">
        <f t="shared" si="30"/>
        <v>46227.810650887572</v>
      </c>
      <c r="I44" s="70">
        <f t="shared" si="30"/>
        <v>44449.817933545746</v>
      </c>
      <c r="J44" s="70">
        <f t="shared" si="30"/>
        <v>42740.209551486289</v>
      </c>
      <c r="K44" s="70">
        <f t="shared" si="30"/>
        <v>41096.35533796758</v>
      </c>
      <c r="L44" s="70">
        <f t="shared" si="30"/>
        <v>39515.726286507284</v>
      </c>
      <c r="M44" s="70">
        <f t="shared" si="30"/>
        <v>37995.890660103163</v>
      </c>
      <c r="N44" s="70">
        <f t="shared" si="30"/>
        <v>36534.510250099192</v>
      </c>
      <c r="O44" s="70">
        <f t="shared" si="30"/>
        <v>35129.336778941521</v>
      </c>
      <c r="P44" s="70">
        <f t="shared" si="30"/>
        <v>33778.208441289928</v>
      </c>
      <c r="Q44" s="70">
        <f t="shared" si="30"/>
        <v>32479.046578163394</v>
      </c>
      <c r="R44" s="70">
        <f t="shared" si="30"/>
        <v>31229.852479003257</v>
      </c>
      <c r="S44" s="70">
        <f t="shared" si="30"/>
        <v>30028.7043067339</v>
      </c>
      <c r="T44" s="70">
        <f t="shared" ref="T44:U44" si="31">T$28*T30</f>
        <v>28873.754141090292</v>
      </c>
      <c r="U44" s="70">
        <f t="shared" si="31"/>
        <v>27763.225135663739</v>
      </c>
    </row>
    <row r="45" spans="2:21" s="69" customFormat="1" ht="15" customHeight="1" x14ac:dyDescent="0.3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67307.692307692298</v>
      </c>
      <c r="H45" s="70">
        <f t="shared" si="32"/>
        <v>64718.934911242599</v>
      </c>
      <c r="I45" s="70">
        <f t="shared" si="32"/>
        <v>62229.745106964037</v>
      </c>
      <c r="J45" s="70">
        <f t="shared" si="32"/>
        <v>59836.2933720808</v>
      </c>
      <c r="K45" s="70">
        <f t="shared" si="32"/>
        <v>57534.897473154611</v>
      </c>
      <c r="L45" s="70">
        <f t="shared" si="32"/>
        <v>55322.0168011102</v>
      </c>
      <c r="M45" s="70">
        <f t="shared" si="32"/>
        <v>53194.246924144434</v>
      </c>
      <c r="N45" s="70">
        <f t="shared" si="32"/>
        <v>51148.314350138862</v>
      </c>
      <c r="O45" s="70">
        <f t="shared" si="32"/>
        <v>49181.07149051813</v>
      </c>
      <c r="P45" s="70">
        <f t="shared" si="32"/>
        <v>47289.491817805894</v>
      </c>
      <c r="Q45" s="70">
        <f t="shared" si="32"/>
        <v>45470.665209428756</v>
      </c>
      <c r="R45" s="70">
        <f t="shared" si="32"/>
        <v>43721.793470604556</v>
      </c>
      <c r="S45" s="70">
        <f t="shared" si="32"/>
        <v>42040.186029427459</v>
      </c>
      <c r="T45" s="70">
        <f t="shared" ref="T45:U45" si="33">T$28*T32</f>
        <v>40423.255797526406</v>
      </c>
      <c r="U45" s="70">
        <f t="shared" si="33"/>
        <v>38868.515189929232</v>
      </c>
    </row>
    <row r="46" spans="2:21" s="69" customFormat="1" ht="15" customHeight="1" x14ac:dyDescent="0.3">
      <c r="B46" s="65">
        <v>8</v>
      </c>
      <c r="C46" s="48" t="s">
        <v>24</v>
      </c>
      <c r="D46" s="17" t="s">
        <v>8</v>
      </c>
      <c r="E46" s="72">
        <f>SUM(F42:M42)</f>
        <v>510000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3">
      <c r="B47" s="65">
        <v>9</v>
      </c>
      <c r="C47" s="55" t="s">
        <v>25</v>
      </c>
      <c r="D47" s="17" t="s">
        <v>8</v>
      </c>
      <c r="E47" s="72">
        <f>SUM(F43:U43)</f>
        <v>1211838.7432168119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3">
      <c r="B48" s="65">
        <v>10</v>
      </c>
      <c r="C48" s="55" t="s">
        <v>26</v>
      </c>
      <c r="D48" s="17" t="s">
        <v>8</v>
      </c>
      <c r="E48" s="72">
        <f>SUM(F44:U44)</f>
        <v>655919.37160840596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3">
      <c r="B49" s="65">
        <v>11</v>
      </c>
      <c r="C49" s="55" t="s">
        <v>27</v>
      </c>
      <c r="D49" s="17" t="s">
        <v>8</v>
      </c>
      <c r="E49" s="72">
        <f>SUM(F45:U45)</f>
        <v>778287.12025176839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3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3">
      <c r="A51" s="74"/>
      <c r="B51" s="128" t="s">
        <v>59</v>
      </c>
      <c r="C51" s="129"/>
      <c r="D51" s="129"/>
      <c r="E51" s="12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3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2024</v>
      </c>
      <c r="G52" s="76">
        <f t="shared" si="34"/>
        <v>2025</v>
      </c>
      <c r="H52" s="76">
        <f t="shared" si="34"/>
        <v>2026</v>
      </c>
      <c r="I52" s="76">
        <f t="shared" si="34"/>
        <v>2027</v>
      </c>
      <c r="J52" s="76">
        <f t="shared" si="34"/>
        <v>2028</v>
      </c>
      <c r="K52" s="76">
        <f t="shared" si="34"/>
        <v>2029</v>
      </c>
      <c r="L52" s="76">
        <f t="shared" si="34"/>
        <v>2030</v>
      </c>
      <c r="M52" s="76">
        <f t="shared" si="34"/>
        <v>2031</v>
      </c>
      <c r="N52" s="76">
        <f t="shared" si="34"/>
        <v>2032</v>
      </c>
      <c r="O52" s="76">
        <f t="shared" si="34"/>
        <v>2033</v>
      </c>
      <c r="P52" s="76">
        <f t="shared" si="34"/>
        <v>2034</v>
      </c>
      <c r="Q52" s="76">
        <f t="shared" si="34"/>
        <v>2035</v>
      </c>
      <c r="R52" s="76">
        <f t="shared" si="34"/>
        <v>2036</v>
      </c>
      <c r="S52" s="76">
        <f t="shared" si="34"/>
        <v>2037</v>
      </c>
      <c r="T52" s="76">
        <f t="shared" ref="T52:U52" si="35">T38</f>
        <v>2038</v>
      </c>
      <c r="U52" s="76">
        <f t="shared" si="35"/>
        <v>2039</v>
      </c>
    </row>
    <row r="53" spans="1:21" ht="14.1" customHeight="1" x14ac:dyDescent="0.3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3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3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510000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3">
      <c r="A56" s="78"/>
      <c r="B56" s="11">
        <v>5</v>
      </c>
      <c r="C56" s="111" t="s">
        <v>73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70000</v>
      </c>
      <c r="H56" s="83">
        <f t="shared" si="39"/>
        <v>70000</v>
      </c>
      <c r="I56" s="83">
        <f t="shared" si="39"/>
        <v>70000</v>
      </c>
      <c r="J56" s="83">
        <f t="shared" si="39"/>
        <v>70000</v>
      </c>
      <c r="K56" s="83">
        <f t="shared" si="39"/>
        <v>70000</v>
      </c>
      <c r="L56" s="83">
        <f t="shared" si="39"/>
        <v>70000</v>
      </c>
      <c r="M56" s="83">
        <f t="shared" si="39"/>
        <v>70000</v>
      </c>
      <c r="N56" s="83">
        <f t="shared" si="39"/>
        <v>70000</v>
      </c>
      <c r="O56" s="83">
        <f t="shared" si="39"/>
        <v>70000</v>
      </c>
      <c r="P56" s="83">
        <f t="shared" si="39"/>
        <v>70000</v>
      </c>
      <c r="Q56" s="83">
        <f t="shared" si="39"/>
        <v>70000</v>
      </c>
      <c r="R56" s="83">
        <f t="shared" si="39"/>
        <v>70000</v>
      </c>
      <c r="S56" s="83">
        <f t="shared" si="39"/>
        <v>70000</v>
      </c>
      <c r="T56" s="83">
        <f t="shared" ref="T56:U56" si="40">T32</f>
        <v>70000</v>
      </c>
      <c r="U56" s="83">
        <f t="shared" si="40"/>
        <v>70000</v>
      </c>
    </row>
    <row r="57" spans="1:21" ht="14.1" customHeight="1" x14ac:dyDescent="0.3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-510000</v>
      </c>
      <c r="G57" s="84">
        <f>G56-G55</f>
        <v>70000</v>
      </c>
      <c r="H57" s="84">
        <f t="shared" si="41"/>
        <v>70000</v>
      </c>
      <c r="I57" s="84">
        <f>I56-I55</f>
        <v>70000</v>
      </c>
      <c r="J57" s="84">
        <f>J56-J55</f>
        <v>70000</v>
      </c>
      <c r="K57" s="84">
        <f t="shared" si="41"/>
        <v>70000</v>
      </c>
      <c r="L57" s="84">
        <f t="shared" si="41"/>
        <v>70000</v>
      </c>
      <c r="M57" s="84">
        <f t="shared" si="41"/>
        <v>70000</v>
      </c>
      <c r="N57" s="84">
        <f t="shared" si="41"/>
        <v>70000</v>
      </c>
      <c r="O57" s="84">
        <f t="shared" si="41"/>
        <v>70000</v>
      </c>
      <c r="P57" s="84">
        <f t="shared" si="41"/>
        <v>70000</v>
      </c>
      <c r="Q57" s="84">
        <f t="shared" si="41"/>
        <v>70000</v>
      </c>
      <c r="R57" s="84">
        <f t="shared" si="41"/>
        <v>70000</v>
      </c>
      <c r="S57" s="84">
        <f t="shared" si="41"/>
        <v>70000</v>
      </c>
      <c r="T57" s="84">
        <f t="shared" ref="T57:U57" si="42">T56-T55</f>
        <v>70000</v>
      </c>
      <c r="U57" s="84">
        <f t="shared" si="42"/>
        <v>70000</v>
      </c>
    </row>
    <row r="58" spans="1:21" ht="14.1" customHeight="1" x14ac:dyDescent="0.3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3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238353.00024208508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3">
      <c r="A60" s="88"/>
      <c r="B60" s="11">
        <v>9</v>
      </c>
      <c r="C60" s="91" t="s">
        <v>29</v>
      </c>
      <c r="D60" s="86" t="s">
        <v>9</v>
      </c>
      <c r="E60" s="99">
        <f>IRR(F57:U57)</f>
        <v>0.1076356616856049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3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6">
    <mergeCell ref="B1:U1"/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3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G8" sqref="G8"/>
    </sheetView>
  </sheetViews>
  <sheetFormatPr defaultRowHeight="14.4" x14ac:dyDescent="0.3"/>
  <cols>
    <col min="1" max="1" width="5.109375" customWidth="1"/>
    <col min="2" max="2" width="19.5546875" customWidth="1"/>
    <col min="3" max="3" width="10.33203125" customWidth="1"/>
    <col min="4" max="4" width="12" customWidth="1"/>
    <col min="5" max="5" width="11.33203125" customWidth="1"/>
  </cols>
  <sheetData>
    <row r="1" spans="1:8" ht="28.8" customHeight="1" x14ac:dyDescent="0.3">
      <c r="A1" s="134" t="e" vm="1">
        <v>#VALUE!</v>
      </c>
      <c r="B1" s="134"/>
      <c r="C1" s="134"/>
      <c r="D1" s="134"/>
      <c r="E1" s="134"/>
      <c r="F1" s="134"/>
      <c r="G1" s="134"/>
      <c r="H1" s="134"/>
    </row>
    <row r="2" spans="1:8" x14ac:dyDescent="0.3">
      <c r="A2" s="100" t="s">
        <v>118</v>
      </c>
    </row>
    <row r="3" spans="1:8" x14ac:dyDescent="0.3">
      <c r="C3" s="100"/>
    </row>
    <row r="4" spans="1:8" x14ac:dyDescent="0.3">
      <c r="A4" s="94" t="s">
        <v>2</v>
      </c>
      <c r="B4" s="95" t="s">
        <v>85</v>
      </c>
      <c r="C4" s="94" t="s">
        <v>86</v>
      </c>
      <c r="D4" s="132" t="s">
        <v>119</v>
      </c>
      <c r="E4" s="133"/>
    </row>
    <row r="5" spans="1:8" x14ac:dyDescent="0.3">
      <c r="A5" s="94">
        <v>1</v>
      </c>
      <c r="B5" s="95" t="s">
        <v>87</v>
      </c>
      <c r="C5" s="94">
        <v>94.19</v>
      </c>
      <c r="D5" s="94" t="s">
        <v>88</v>
      </c>
      <c r="E5" s="120">
        <v>2374</v>
      </c>
    </row>
    <row r="6" spans="1:8" x14ac:dyDescent="0.3">
      <c r="A6" s="94">
        <v>2</v>
      </c>
      <c r="B6" s="95" t="s">
        <v>89</v>
      </c>
      <c r="C6" s="94">
        <v>55.47</v>
      </c>
      <c r="D6" s="94" t="s">
        <v>90</v>
      </c>
      <c r="E6" s="120">
        <v>2028</v>
      </c>
    </row>
    <row r="7" spans="1:8" x14ac:dyDescent="0.3">
      <c r="A7" s="94">
        <v>3</v>
      </c>
      <c r="B7" s="95" t="s">
        <v>91</v>
      </c>
      <c r="C7" s="94">
        <v>74.099999999999994</v>
      </c>
      <c r="D7" s="94" t="s">
        <v>88</v>
      </c>
      <c r="E7" s="120">
        <v>3186</v>
      </c>
    </row>
    <row r="8" spans="1:8" x14ac:dyDescent="0.3">
      <c r="A8" s="94">
        <v>4</v>
      </c>
      <c r="B8" s="95" t="s">
        <v>92</v>
      </c>
      <c r="C8" s="94">
        <v>63.1</v>
      </c>
      <c r="D8" s="94" t="s">
        <v>88</v>
      </c>
      <c r="E8" s="120">
        <v>2985</v>
      </c>
    </row>
    <row r="9" spans="1:8" x14ac:dyDescent="0.3">
      <c r="A9" s="94"/>
      <c r="B9" s="95"/>
      <c r="C9" s="94" t="s">
        <v>93</v>
      </c>
      <c r="D9" s="121"/>
      <c r="E9" s="95"/>
    </row>
    <row r="10" spans="1:8" x14ac:dyDescent="0.3">
      <c r="A10" s="94">
        <v>5</v>
      </c>
      <c r="B10" s="95" t="s">
        <v>94</v>
      </c>
      <c r="C10" s="94">
        <v>685</v>
      </c>
      <c r="D10" s="121"/>
      <c r="E10" s="95"/>
    </row>
    <row r="11" spans="1:8" x14ac:dyDescent="0.3">
      <c r="A11" s="92"/>
      <c r="C11" s="92"/>
      <c r="D11" s="122"/>
    </row>
  </sheetData>
  <mergeCells count="2">
    <mergeCell ref="D4:E4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Parametry</vt:lpstr>
      <vt:lpstr>Efektywnosc</vt:lpstr>
      <vt:lpstr>Wskazniki emisji</vt:lpstr>
      <vt:lpstr>Efektywnosc!Obszar_wydruku</vt:lpstr>
      <vt:lpstr>Efektywnosc!Tytuły_wydruku</vt:lpstr>
      <vt:lpstr>Parametry!Tytuły_wydruku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Dariusz Szozda</cp:lastModifiedBy>
  <cp:lastPrinted>2024-10-09T06:50:44Z</cp:lastPrinted>
  <dcterms:created xsi:type="dcterms:W3CDTF">2019-02-21T14:49:33Z</dcterms:created>
  <dcterms:modified xsi:type="dcterms:W3CDTF">2024-10-09T06:50:55Z</dcterms:modified>
</cp:coreProperties>
</file>